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'1'!$A$1:$J$108</definedName>
  </definedNames>
  <calcPr fullCalcOnLoad="1"/>
</workbook>
</file>

<file path=xl/sharedStrings.xml><?xml version="1.0" encoding="utf-8"?>
<sst xmlns="http://schemas.openxmlformats.org/spreadsheetml/2006/main" count="178" uniqueCount="114">
  <si>
    <t>МП</t>
  </si>
  <si>
    <t>№ п/п</t>
  </si>
  <si>
    <t>Наименование работ и затрат</t>
  </si>
  <si>
    <t>Единица</t>
  </si>
  <si>
    <t>измерен.</t>
  </si>
  <si>
    <t>Коли-</t>
  </si>
  <si>
    <t>чество</t>
  </si>
  <si>
    <t>Примечание</t>
  </si>
  <si>
    <t>Н.И. Гребенкин</t>
  </si>
  <si>
    <t>В.А. Гурьева</t>
  </si>
  <si>
    <t>СОГЛАСОВАНО:</t>
  </si>
  <si>
    <t>Утверждаю</t>
  </si>
  <si>
    <t>ДЕФЕКТНАЯ ВЕДОМОСТЬ</t>
  </si>
  <si>
    <r>
      <t>м</t>
    </r>
    <r>
      <rPr>
        <vertAlign val="superscript"/>
        <sz val="10"/>
        <rFont val="Arial"/>
        <family val="2"/>
      </rPr>
      <t>2</t>
    </r>
  </si>
  <si>
    <t>Генеральный директор</t>
  </si>
  <si>
    <t>__________________/ Ю.В.Сушко /</t>
  </si>
  <si>
    <t>п.м.</t>
  </si>
  <si>
    <t>Стены</t>
  </si>
  <si>
    <t>Согласовано</t>
  </si>
  <si>
    <t>АО "АБС ЗЭиМ Автоматизация"</t>
  </si>
  <si>
    <t>Очистка стен от старой побелки и маслянной краски</t>
  </si>
  <si>
    <t>Проемы</t>
  </si>
  <si>
    <t>Полы</t>
  </si>
  <si>
    <t>Технический директор по ОФ АО "АБС ЗЭиМ Автоматизация"</t>
  </si>
  <si>
    <t>Потолки</t>
  </si>
  <si>
    <t>Очистка потолков от старой краски</t>
  </si>
  <si>
    <t>Огрунтовка потолка грунтовкой глубокого проникновения</t>
  </si>
  <si>
    <t>Улучшенная окраска потолка в/э составами за 2 раза (с предварительной шпатлевкой за 2 раза)</t>
  </si>
  <si>
    <t>Улучшенная окраска стен краской в/э за 2 раза по кирпичу</t>
  </si>
  <si>
    <t>Улучшенная окраска стен краской в/э за 2 раза по штукатурке</t>
  </si>
  <si>
    <t>Руководитель РСД ЧФ АО "АБС Русь"</t>
  </si>
  <si>
    <t>Инженер по надзору за зданиями и сооружениями РСД ЧФ АО "АБС Русь"</t>
  </si>
  <si>
    <t>В.Г. Попов</t>
  </si>
  <si>
    <t>Окраска ранее окрашенного металлического гладкого листа за 2 раза (площадка и лестница снизу)</t>
  </si>
  <si>
    <t>Устройство лесов строительных</t>
  </si>
  <si>
    <t>__________________/  /</t>
  </si>
  <si>
    <t>"_____"______________2024г.</t>
  </si>
  <si>
    <t>Отбивка штукатурки стен (40% от общей площади стен)</t>
  </si>
  <si>
    <t>Нпом.сред.= 5,14м.</t>
  </si>
  <si>
    <t xml:space="preserve">Выравнивание стен </t>
  </si>
  <si>
    <t>Улучшенная штукатурка стен (40% от общей площади стен)</t>
  </si>
  <si>
    <t xml:space="preserve">Огрунтовка стен и откосов мелкозернистым бетоноконтактом за 1 раз </t>
  </si>
  <si>
    <t>ребристый потолок, Нпом.=5,14; 8,6м</t>
  </si>
  <si>
    <t>Окраска ворот металлических ранее окрашенных за 2 раза краской ВГТ</t>
  </si>
  <si>
    <t>Окраска электрических шкафов металлических ранее окрашенных за 2 раза краской ВГТ</t>
  </si>
  <si>
    <t>Окраска ранее окрашенной металлической кран-балки за 2 раза краской ВГТ</t>
  </si>
  <si>
    <t>Установка перфорированных уголков на колонны</t>
  </si>
  <si>
    <t>Огрунтовка стен и откосов за 2 раза грунтовкой глубокого проникновения</t>
  </si>
  <si>
    <t>швеллер № 20</t>
  </si>
  <si>
    <t>Закладка проема кирпичем в наружной стене толщиной 510мм</t>
  </si>
  <si>
    <t>Демонтаж окон деревянных</t>
  </si>
  <si>
    <t>Ремонт штукатурки дверных откосов</t>
  </si>
  <si>
    <t>Ремонт штукатурки ЖБ колонн</t>
  </si>
  <si>
    <t>Демонтаж керамической плитки со стен</t>
  </si>
  <si>
    <t>Окраска ранее окрашенного металлического швеллера № 18 за 2 раза краской ВГТ</t>
  </si>
  <si>
    <t>Окраска ранее окрашенной металлической трубы Д15 за 2 раза краской ВГТ</t>
  </si>
  <si>
    <t>Окраска ранее окрашенной металлической трубы Д40 за 2 раза краской ВГТ</t>
  </si>
  <si>
    <t>Окраска ранее окрашенной металлической трубы Д100 за 2 раза краской ВГТ</t>
  </si>
  <si>
    <t>Окраска ранее окрашенной металлического воздуховода 60х60 за 2 раза краской ВГТ</t>
  </si>
  <si>
    <t>Окраска ранее окрашенной металлического воздуховода 30х40 за 2 раза краской ВГТ</t>
  </si>
  <si>
    <t>Очистка потолочной балки от старой краски</t>
  </si>
  <si>
    <t>Окраска металлических конструкций</t>
  </si>
  <si>
    <t>шт.</t>
  </si>
  <si>
    <t>на ремонтные работы в корпусе 4 этаж 1 в осях А-К/2-10</t>
  </si>
  <si>
    <t xml:space="preserve">Разборка пола бетонного </t>
  </si>
  <si>
    <t>Толщина бетона 250мм
(бетон 150+подбетонка 100)</t>
  </si>
  <si>
    <t>Разработка грунта толщиной 200мм</t>
  </si>
  <si>
    <r>
      <t>м</t>
    </r>
    <r>
      <rPr>
        <vertAlign val="superscript"/>
        <sz val="10"/>
        <rFont val="Arial"/>
        <family val="2"/>
      </rPr>
      <t>3</t>
    </r>
  </si>
  <si>
    <t>Устройство песчаного основания с трамбованием, толщ.100мм</t>
  </si>
  <si>
    <t>Устройство щебёночного основания с тромбованием, толщ.100мм</t>
  </si>
  <si>
    <t>Щебень фракции 20-40мм</t>
  </si>
  <si>
    <t>Устройство подбетонки М100 (бетон кл.В7.5) толщиной 100мм</t>
  </si>
  <si>
    <r>
      <t xml:space="preserve">Устройство чистового ж/б пола толщиной 150мм из М300 (бетон кл. В22,5) с упрочнением поверхности сухой смесью Refloor CT-S200 армированного </t>
    </r>
    <r>
      <rPr>
        <sz val="10"/>
        <rFont val="Calibri"/>
        <family val="2"/>
      </rPr>
      <t>Ø</t>
    </r>
    <r>
      <rPr>
        <sz val="10"/>
        <rFont val="Arial"/>
        <family val="2"/>
      </rPr>
      <t>12 A400 шаг 150х150</t>
    </r>
  </si>
  <si>
    <t>Обрамление пробиваемого проёма металлоконструкциями</t>
  </si>
  <si>
    <t>тн.</t>
  </si>
  <si>
    <t>Уголок 63х5.0; труба 120х80х6.0, 
пластина 50х150х5.0-6шт</t>
  </si>
  <si>
    <t>участок испытаний в осях К-Н/1-2</t>
  </si>
  <si>
    <t xml:space="preserve">Разборка металлических плит </t>
  </si>
  <si>
    <t>Плиты металлические, помещение 2'-1'/Г</t>
  </si>
  <si>
    <t>Зачеканка швов между плитами (вдоль плиты) раствором</t>
  </si>
  <si>
    <t>Заделка ниши в стен между плитой покрытия и стеной на глубину 120мм кирпичём на растворе.</t>
  </si>
  <si>
    <t>м.пог.</t>
  </si>
  <si>
    <t>Ширина швов 20мм</t>
  </si>
  <si>
    <t>Высота заделки 120мм, вдоль оси 2', работы на высоте 5.0м</t>
  </si>
  <si>
    <t>Закладка дверного проёма в кирпичной стене толщиной 120мм</t>
  </si>
  <si>
    <t>Прорезка штроб в кирпичных стенах под перемычки металлические</t>
  </si>
  <si>
    <t>Монтаж и изготовление двери противопожарной IE60 с доводчиком RAL 7040, ручка скоба, с порогом размер bхh 1,33х2,3</t>
  </si>
  <si>
    <t>Монтаж и изготовление ворот противопожарных IE60 с доводчиком RAL 7040, ручка скоба, со съемным порогом размер bхh 2,6х3м</t>
  </si>
  <si>
    <t>Демонтаж двери деревянной обитой железом размер bхh 1,33х2,3</t>
  </si>
  <si>
    <t>Демонтаж ворот металлических внутренних размером bхh 1,97х2,23</t>
  </si>
  <si>
    <t>Демонтаж ворот металлических наружных размером bхh 3,33х4,72</t>
  </si>
  <si>
    <t>Монтаж и изготовление ворот внутренних противопожарных двухраспашных  IE60 с доводчиком RAL 7040, ручка скоба, с порогом размер bхh 1,97х2,23</t>
  </si>
  <si>
    <t>Монтаж и изготовление ворот наружных противопожарных двухраспашных  IE60 RAL 7040, с калиткой с доводчиком размером 2,1х0,9, ручка скоба, с порогом размер bхh 3,33х4,72</t>
  </si>
  <si>
    <t>Демонтаж ворот металлических наружных размером bхh 2,57х2,58</t>
  </si>
  <si>
    <t>Монтаж и изготовление ворот наружных противопожарных двухраспашных  IE60 RAL 7040, ручка скоба, с порогом размер bхh 2,57х2,58</t>
  </si>
  <si>
    <t>Демонтаж ворот металлических внутренних размером bхh 2,43х3</t>
  </si>
  <si>
    <t>Монтаж и изготовление ворот внутренних противопожарных двухраспашных  IE60 с доводчиком RAL 7040, ручка скоба, с порогом размер bхh 2,43х3</t>
  </si>
  <si>
    <t>Демонтаж ворот металлических внутренних размером bхh 1,7х2,23</t>
  </si>
  <si>
    <t>Монтаж и изготовление ворот внутренних противопожарных двухраспашных  IE60 с доводчиком RAL 7040, ручка скоба, с порогом размер bхh 1,7х2,23</t>
  </si>
  <si>
    <t>Демонтаж ворот металлических внутренних размером bхh 3,0х3,1</t>
  </si>
  <si>
    <t>Монтаж и изготовление ворот внутренних противопожарных двухраспашных  IE60 с доводчиком RAL 7040, ручка скоба, с порогом размер bхh 3,0х3,1</t>
  </si>
  <si>
    <t>Демонтаж ворот металлических внутренних размером bхh 1,36х2,0</t>
  </si>
  <si>
    <t>Монтаж и изготовление ворот внутренних противопожарных двухраспашных  IE60 с доводчиком RAL 7040, ручка скоба, с порогом размер bхh 1,36х2</t>
  </si>
  <si>
    <t>Демонтаж ворот металлических внутренних размером bхh 1,36х3,0</t>
  </si>
  <si>
    <t>Монтаж и изготовление ворот внутренних противопожарных двухраспашных  IE60 с доводчиком RAL 7040, ручка скоба, с порогом размер bхh 1,36х3</t>
  </si>
  <si>
    <t>Демонтаж двери металлической внутренней размером bхh 0,9х2,0</t>
  </si>
  <si>
    <t>Монтаж и изготовление двери противопожарной IE60 с доводчиком RAL 7040, ручка скоба, с порогом размер bхh 0,9х2,1</t>
  </si>
  <si>
    <t>Демонтаж ворот металлических наружных размером bхh 3,0х3,1</t>
  </si>
  <si>
    <t>Монтаж и изготовление ворот наружных противопожарных двухраспашных IE60 с доводчиком RAL 7040, с калиткой с доводчиком размером 2,1х0,9, два контура утепления, ручка скоба, с порогом размер bхh 3,0х3,1</t>
  </si>
  <si>
    <t>Разборка кирпичной перегородки толщиной 120мм с устройством проёма размером 2,6х3м(h)</t>
  </si>
  <si>
    <t>Демонтаж ворот металлических внутренних размером bхh 2,64х2,58</t>
  </si>
  <si>
    <t>Демонтаж деревянных ворот размером 1,42х2,47 (h)</t>
  </si>
  <si>
    <t>Закладка проёма в стене кирпичом, в пол кирпича (120мм)</t>
  </si>
  <si>
    <r>
      <t>Масса армирования 12,43 кг/м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</si>
</sst>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1"/>
      <name val="Arial Cyr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10"/>
      <name val="Arial Cyr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2" fontId="3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wrapText="1"/>
    </xf>
    <xf numFmtId="2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180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left" vertical="center" wrapText="1"/>
    </xf>
    <xf numFmtId="0" fontId="51" fillId="0" borderId="13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80" fontId="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2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17"/>
  <sheetViews>
    <sheetView tabSelected="1" view="pageBreakPreview" zoomScaleSheetLayoutView="100" zoomScalePageLayoutView="0" workbookViewId="0" topLeftCell="A32">
      <selection activeCell="H29" sqref="H29"/>
    </sheetView>
  </sheetViews>
  <sheetFormatPr defaultColWidth="9.140625" defaultRowHeight="12.75"/>
  <cols>
    <col min="1" max="1" width="8.140625" style="1" customWidth="1"/>
    <col min="6" max="6" width="24.140625" style="0" customWidth="1"/>
    <col min="7" max="7" width="9.28125" style="2" bestFit="1" customWidth="1"/>
    <col min="8" max="8" width="9.140625" style="1" customWidth="1"/>
    <col min="9" max="9" width="14.00390625" style="0" customWidth="1"/>
    <col min="10" max="10" width="21.140625" style="0" customWidth="1"/>
  </cols>
  <sheetData>
    <row r="1" s="41" customFormat="1" ht="12.75" customHeight="1">
      <c r="A1" s="40"/>
    </row>
    <row r="2" s="41" customFormat="1" ht="12.75" customHeight="1">
      <c r="A2" s="40"/>
    </row>
    <row r="3" spans="1:8" s="41" customFormat="1" ht="12">
      <c r="A3" s="40"/>
      <c r="G3" s="42"/>
      <c r="H3" s="40"/>
    </row>
    <row r="4" spans="1:8" s="41" customFormat="1" ht="12">
      <c r="A4" s="40"/>
      <c r="G4" s="42"/>
      <c r="H4" s="40"/>
    </row>
    <row r="5" spans="1:90" s="41" customFormat="1" ht="12">
      <c r="A5" s="43" t="s">
        <v>18</v>
      </c>
      <c r="B5" s="44"/>
      <c r="F5" s="45"/>
      <c r="G5" s="46"/>
      <c r="H5" s="47"/>
      <c r="I5" s="43" t="s">
        <v>11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</row>
    <row r="6" spans="1:90" s="41" customFormat="1" ht="12">
      <c r="A6" s="48"/>
      <c r="B6" s="49"/>
      <c r="F6" s="45"/>
      <c r="G6" s="46"/>
      <c r="H6" s="47"/>
      <c r="I6" s="48" t="s">
        <v>14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</row>
    <row r="7" spans="1:90" s="41" customFormat="1" ht="12">
      <c r="A7" s="48"/>
      <c r="B7" s="49"/>
      <c r="F7" s="45"/>
      <c r="G7" s="46"/>
      <c r="H7" s="47"/>
      <c r="I7" s="48" t="s">
        <v>19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</row>
    <row r="8" spans="1:90" s="41" customFormat="1" ht="12">
      <c r="A8" s="50" t="s">
        <v>35</v>
      </c>
      <c r="B8" s="49"/>
      <c r="F8" s="45"/>
      <c r="G8" s="46"/>
      <c r="H8" s="47"/>
      <c r="I8" s="50" t="s">
        <v>15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</row>
    <row r="9" spans="1:90" s="41" customFormat="1" ht="12">
      <c r="A9" s="48" t="s">
        <v>36</v>
      </c>
      <c r="B9" s="49"/>
      <c r="F9" s="45"/>
      <c r="G9" s="46"/>
      <c r="H9" s="47"/>
      <c r="I9" s="48" t="s">
        <v>36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</row>
    <row r="10" spans="1:90" s="41" customFormat="1" ht="12">
      <c r="A10" s="48"/>
      <c r="B10" s="49"/>
      <c r="F10" s="45"/>
      <c r="G10" s="46"/>
      <c r="H10" s="47"/>
      <c r="I10" s="51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</row>
    <row r="11" spans="1:9" s="41" customFormat="1" ht="12">
      <c r="A11" s="48" t="s">
        <v>0</v>
      </c>
      <c r="B11" s="49"/>
      <c r="F11" s="52"/>
      <c r="G11" s="40"/>
      <c r="H11" s="47"/>
      <c r="I11" s="48" t="s">
        <v>0</v>
      </c>
    </row>
    <row r="12" spans="1:8" ht="12.75">
      <c r="A12" s="35"/>
      <c r="C12" s="35"/>
      <c r="D12" s="35"/>
      <c r="G12"/>
      <c r="H12"/>
    </row>
    <row r="13" spans="1:16" ht="15">
      <c r="A13" s="82" t="s">
        <v>12</v>
      </c>
      <c r="B13" s="82"/>
      <c r="C13" s="82"/>
      <c r="D13" s="82"/>
      <c r="E13" s="82"/>
      <c r="F13" s="82"/>
      <c r="G13" s="82"/>
      <c r="H13" s="82"/>
      <c r="I13" s="82"/>
      <c r="J13" s="82"/>
      <c r="K13" s="54"/>
      <c r="L13" s="54"/>
      <c r="M13" s="54"/>
      <c r="N13" s="54"/>
      <c r="O13" s="54"/>
      <c r="P13" s="54"/>
    </row>
    <row r="14" spans="1:16" ht="15">
      <c r="A14" s="53"/>
      <c r="B14" s="53"/>
      <c r="C14" s="53"/>
      <c r="D14" s="53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4.25" customHeight="1">
      <c r="A15" s="83" t="s">
        <v>63</v>
      </c>
      <c r="B15" s="83"/>
      <c r="C15" s="83"/>
      <c r="D15" s="83"/>
      <c r="E15" s="83"/>
      <c r="F15" s="83"/>
      <c r="G15" s="83"/>
      <c r="H15" s="83"/>
      <c r="I15" s="83"/>
      <c r="J15" s="83"/>
      <c r="K15" s="55"/>
      <c r="L15" s="55"/>
      <c r="M15" s="55"/>
      <c r="N15" s="55"/>
      <c r="O15" s="55"/>
      <c r="P15" s="55"/>
    </row>
    <row r="16" spans="1:8" ht="12.75">
      <c r="A16" s="16"/>
      <c r="B16" s="32"/>
      <c r="C16" s="13"/>
      <c r="E16" s="15"/>
      <c r="F16" s="15"/>
      <c r="G16"/>
      <c r="H16" s="16"/>
    </row>
    <row r="18" spans="1:10" ht="12.75" customHeight="1">
      <c r="A18" s="88" t="s">
        <v>1</v>
      </c>
      <c r="B18" s="111" t="s">
        <v>2</v>
      </c>
      <c r="C18" s="112"/>
      <c r="D18" s="112"/>
      <c r="E18" s="112"/>
      <c r="F18" s="113"/>
      <c r="G18" s="7" t="s">
        <v>3</v>
      </c>
      <c r="H18" s="7" t="s">
        <v>5</v>
      </c>
      <c r="I18" s="84" t="s">
        <v>7</v>
      </c>
      <c r="J18" s="85"/>
    </row>
    <row r="19" spans="1:10" ht="12.75" customHeight="1">
      <c r="A19" s="89"/>
      <c r="B19" s="114"/>
      <c r="C19" s="115"/>
      <c r="D19" s="115"/>
      <c r="E19" s="115"/>
      <c r="F19" s="116"/>
      <c r="G19" s="8" t="s">
        <v>4</v>
      </c>
      <c r="H19" s="8" t="s">
        <v>6</v>
      </c>
      <c r="I19" s="86"/>
      <c r="J19" s="87"/>
    </row>
    <row r="20" spans="1:10" s="14" customFormat="1" ht="15">
      <c r="A20" s="56"/>
      <c r="B20" s="94"/>
      <c r="C20" s="95"/>
      <c r="D20" s="95"/>
      <c r="E20" s="95"/>
      <c r="F20" s="96"/>
      <c r="G20" s="57"/>
      <c r="H20" s="57"/>
      <c r="I20" s="117"/>
      <c r="J20" s="118"/>
    </row>
    <row r="21" spans="1:10" ht="12.75">
      <c r="A21" s="28"/>
      <c r="B21" s="99"/>
      <c r="C21" s="100"/>
      <c r="D21" s="100"/>
      <c r="E21" s="100"/>
      <c r="F21" s="101"/>
      <c r="G21" s="29"/>
      <c r="H21" s="33"/>
      <c r="I21" s="102"/>
      <c r="J21" s="103"/>
    </row>
    <row r="22" spans="1:10" ht="12.75">
      <c r="A22" s="28"/>
      <c r="B22" s="94" t="s">
        <v>22</v>
      </c>
      <c r="C22" s="95"/>
      <c r="D22" s="95"/>
      <c r="E22" s="95"/>
      <c r="F22" s="96"/>
      <c r="G22" s="29"/>
      <c r="H22" s="30"/>
      <c r="I22" s="90"/>
      <c r="J22" s="91"/>
    </row>
    <row r="23" spans="1:10" ht="26.25" customHeight="1">
      <c r="A23" s="28">
        <v>1</v>
      </c>
      <c r="B23" s="70" t="s">
        <v>77</v>
      </c>
      <c r="C23" s="76"/>
      <c r="D23" s="76"/>
      <c r="E23" s="76"/>
      <c r="F23" s="77"/>
      <c r="G23" s="58" t="s">
        <v>13</v>
      </c>
      <c r="H23" s="61">
        <f>4.15*4.09</f>
        <v>16.9735</v>
      </c>
      <c r="I23" s="78" t="s">
        <v>78</v>
      </c>
      <c r="J23" s="79"/>
    </row>
    <row r="24" spans="1:10" ht="26.25" customHeight="1">
      <c r="A24" s="28">
        <v>2</v>
      </c>
      <c r="B24" s="70" t="s">
        <v>64</v>
      </c>
      <c r="C24" s="76"/>
      <c r="D24" s="76"/>
      <c r="E24" s="76"/>
      <c r="F24" s="77"/>
      <c r="G24" s="58" t="s">
        <v>13</v>
      </c>
      <c r="H24" s="33">
        <f>22*9+11.6*17.53+8.6*5.8+6*4.8+12.74*3+9.09*5.97+5.95*9.2+5.99*4.09+5.97*13.13+8.53*5.75+1.13*0.5+4.09*4.15</f>
        <v>796.7265</v>
      </c>
      <c r="I24" s="78" t="s">
        <v>65</v>
      </c>
      <c r="J24" s="79"/>
    </row>
    <row r="25" spans="1:10" ht="26.25" customHeight="1">
      <c r="A25" s="28">
        <v>3</v>
      </c>
      <c r="B25" s="70" t="s">
        <v>66</v>
      </c>
      <c r="C25" s="76"/>
      <c r="D25" s="76"/>
      <c r="E25" s="76"/>
      <c r="F25" s="77"/>
      <c r="G25" s="58" t="s">
        <v>67</v>
      </c>
      <c r="H25" s="33">
        <f>H24*0.2</f>
        <v>159.3453</v>
      </c>
      <c r="I25" s="78"/>
      <c r="J25" s="79"/>
    </row>
    <row r="26" spans="1:10" ht="26.25" customHeight="1">
      <c r="A26" s="28">
        <v>4</v>
      </c>
      <c r="B26" s="70" t="s">
        <v>68</v>
      </c>
      <c r="C26" s="76"/>
      <c r="D26" s="76"/>
      <c r="E26" s="76"/>
      <c r="F26" s="77"/>
      <c r="G26" s="58" t="s">
        <v>67</v>
      </c>
      <c r="H26" s="33">
        <f>H24*0.1</f>
        <v>79.67265</v>
      </c>
      <c r="I26" s="78"/>
      <c r="J26" s="79"/>
    </row>
    <row r="27" spans="1:10" ht="26.25" customHeight="1">
      <c r="A27" s="28">
        <v>5</v>
      </c>
      <c r="B27" s="70" t="s">
        <v>69</v>
      </c>
      <c r="C27" s="76"/>
      <c r="D27" s="76"/>
      <c r="E27" s="76"/>
      <c r="F27" s="77"/>
      <c r="G27" s="58" t="s">
        <v>67</v>
      </c>
      <c r="H27" s="33">
        <f>H24*0.1</f>
        <v>79.67265</v>
      </c>
      <c r="I27" s="78" t="s">
        <v>70</v>
      </c>
      <c r="J27" s="79"/>
    </row>
    <row r="28" spans="1:10" ht="26.25" customHeight="1">
      <c r="A28" s="28">
        <v>6</v>
      </c>
      <c r="B28" s="70" t="s">
        <v>71</v>
      </c>
      <c r="C28" s="76"/>
      <c r="D28" s="76"/>
      <c r="E28" s="76"/>
      <c r="F28" s="77"/>
      <c r="G28" s="58" t="s">
        <v>67</v>
      </c>
      <c r="H28" s="33">
        <f>H24*0.1</f>
        <v>79.67265</v>
      </c>
      <c r="I28" s="78"/>
      <c r="J28" s="79"/>
    </row>
    <row r="29" spans="1:10" ht="44.25" customHeight="1">
      <c r="A29" s="28">
        <v>7</v>
      </c>
      <c r="B29" s="70" t="s">
        <v>72</v>
      </c>
      <c r="C29" s="76"/>
      <c r="D29" s="76"/>
      <c r="E29" s="76"/>
      <c r="F29" s="77"/>
      <c r="G29" s="58" t="s">
        <v>67</v>
      </c>
      <c r="H29" s="33">
        <f>H24*0.15</f>
        <v>119.50897499999999</v>
      </c>
      <c r="I29" s="78" t="s">
        <v>113</v>
      </c>
      <c r="J29" s="79"/>
    </row>
    <row r="30" spans="1:10" ht="26.25" customHeight="1">
      <c r="A30" s="28"/>
      <c r="B30" s="70"/>
      <c r="C30" s="76"/>
      <c r="D30" s="76"/>
      <c r="E30" s="76"/>
      <c r="F30" s="77"/>
      <c r="G30" s="29"/>
      <c r="H30" s="36"/>
      <c r="I30" s="78"/>
      <c r="J30" s="79"/>
    </row>
    <row r="31" spans="1:10" ht="12.75">
      <c r="A31" s="28"/>
      <c r="B31" s="70"/>
      <c r="C31" s="76"/>
      <c r="D31" s="76"/>
      <c r="E31" s="76"/>
      <c r="F31" s="77"/>
      <c r="G31" s="29"/>
      <c r="H31" s="36"/>
      <c r="I31" s="73"/>
      <c r="J31" s="74"/>
    </row>
    <row r="32" spans="1:10" ht="12.75">
      <c r="A32" s="28"/>
      <c r="B32" s="94" t="s">
        <v>17</v>
      </c>
      <c r="C32" s="95"/>
      <c r="D32" s="95"/>
      <c r="E32" s="95"/>
      <c r="F32" s="96"/>
      <c r="G32" s="29"/>
      <c r="H32" s="30"/>
      <c r="I32" s="90"/>
      <c r="J32" s="91"/>
    </row>
    <row r="33" spans="1:10" ht="16.5" customHeight="1">
      <c r="A33" s="31">
        <v>1</v>
      </c>
      <c r="B33" s="70" t="s">
        <v>20</v>
      </c>
      <c r="C33" s="76"/>
      <c r="D33" s="76"/>
      <c r="E33" s="76"/>
      <c r="F33" s="77"/>
      <c r="G33" s="29" t="s">
        <v>13</v>
      </c>
      <c r="H33" s="33">
        <f>(9.1+48.35)*2*5.14-1.97*2.23-3.33*4.72-1.25*2*2-2.57*2.58-1.44*2.81*2-1.3*2.1*4-12*5.52+8.6*5.12+4.74*5.8+6*5.12-1.33*2.3+4.74*5.3-H35+11.6*8.5-2.99*3.1-4+6*5.5-2.63*2.62+6*5.5+(((9.09+5.97)*2)*4.96)-(1.7*2.48)-(2.6*3)+(((9.2+5.95)*2)*4.96)-(2.58*2.64)-(1.7*2.48)+((4.09+5.99)*2*5.3)-(1.38*2.42)-(1.7*2.23)+(13.13+5.97)*2*5.03-(2.44*2.98)+(4.15+4.09)*2*5.095+(5.75+8.53)*2*5+(0.5+0.5)*5-(1.2*2.09*2)-(1.5*2.01)-(1.36*1.83*2)</f>
        <v>1368.2085</v>
      </c>
      <c r="I33" s="80" t="s">
        <v>38</v>
      </c>
      <c r="J33" s="81"/>
    </row>
    <row r="34" spans="1:10" ht="16.5" customHeight="1">
      <c r="A34" s="31">
        <v>2</v>
      </c>
      <c r="B34" s="70" t="s">
        <v>37</v>
      </c>
      <c r="C34" s="76"/>
      <c r="D34" s="76"/>
      <c r="E34" s="76"/>
      <c r="F34" s="77"/>
      <c r="G34" s="29" t="s">
        <v>13</v>
      </c>
      <c r="H34" s="33">
        <f>H33*0.4</f>
        <v>547.2834</v>
      </c>
      <c r="I34" s="80"/>
      <c r="J34" s="81"/>
    </row>
    <row r="35" spans="1:10" ht="16.5" customHeight="1">
      <c r="A35" s="31">
        <v>3</v>
      </c>
      <c r="B35" s="70" t="s">
        <v>53</v>
      </c>
      <c r="C35" s="76"/>
      <c r="D35" s="76"/>
      <c r="E35" s="76"/>
      <c r="F35" s="77"/>
      <c r="G35" s="29" t="s">
        <v>13</v>
      </c>
      <c r="H35" s="33">
        <f>4.72*1.5+((4.09*2+5.99)*3.2)-(1.38*2.42)+(13.13+5.97)*2*3.05-(2.44*2.98)-(1.48*2.84)</f>
        <v>154.12</v>
      </c>
      <c r="I35" s="80"/>
      <c r="J35" s="81"/>
    </row>
    <row r="36" spans="1:10" ht="16.5" customHeight="1">
      <c r="A36" s="31">
        <v>4</v>
      </c>
      <c r="B36" s="70" t="s">
        <v>40</v>
      </c>
      <c r="C36" s="76"/>
      <c r="D36" s="76"/>
      <c r="E36" s="76"/>
      <c r="F36" s="77"/>
      <c r="G36" s="29" t="s">
        <v>13</v>
      </c>
      <c r="H36" s="33">
        <f>H34+H69+H35+2.64*2.58+0.88*1.9+(1.42*2.47)+1.2*2.12</f>
        <v>737.49</v>
      </c>
      <c r="I36" s="80"/>
      <c r="J36" s="81"/>
    </row>
    <row r="37" spans="1:10" ht="14.25" customHeight="1">
      <c r="A37" s="31">
        <v>5</v>
      </c>
      <c r="B37" s="70" t="s">
        <v>39</v>
      </c>
      <c r="C37" s="76"/>
      <c r="D37" s="76"/>
      <c r="E37" s="76"/>
      <c r="F37" s="77"/>
      <c r="G37" s="29" t="s">
        <v>13</v>
      </c>
      <c r="H37" s="33">
        <f>H33-H36</f>
        <v>630.7185</v>
      </c>
      <c r="I37" s="80"/>
      <c r="J37" s="81"/>
    </row>
    <row r="38" spans="1:10" ht="14.25">
      <c r="A38" s="31">
        <v>6</v>
      </c>
      <c r="B38" s="70" t="s">
        <v>51</v>
      </c>
      <c r="C38" s="71"/>
      <c r="D38" s="71"/>
      <c r="E38" s="71"/>
      <c r="F38" s="72"/>
      <c r="G38" s="29" t="s">
        <v>13</v>
      </c>
      <c r="H38" s="36">
        <f>2.23*2*0.2+1.97*0.2+4.72*2*0.48+3.33*0.48+2.6*2*0.43+2.66*0.42+2.23*2*0.3+1.7*0.3+2*2*0.2+1.36*0.2</f>
        <v>13.6888</v>
      </c>
      <c r="I38" s="73"/>
      <c r="J38" s="74"/>
    </row>
    <row r="39" spans="1:10" ht="15.75" customHeight="1">
      <c r="A39" s="31">
        <v>7</v>
      </c>
      <c r="B39" s="70" t="s">
        <v>46</v>
      </c>
      <c r="C39" s="76"/>
      <c r="D39" s="76"/>
      <c r="E39" s="76"/>
      <c r="F39" s="77"/>
      <c r="G39" s="29" t="s">
        <v>16</v>
      </c>
      <c r="H39" s="33">
        <f>4.76*14+24*5.52+8*5.5</f>
        <v>243.12</v>
      </c>
      <c r="I39" s="75"/>
      <c r="J39" s="74"/>
    </row>
    <row r="40" spans="1:10" ht="14.25">
      <c r="A40" s="31">
        <v>8</v>
      </c>
      <c r="B40" s="70" t="s">
        <v>52</v>
      </c>
      <c r="C40" s="71"/>
      <c r="D40" s="71"/>
      <c r="E40" s="71"/>
      <c r="F40" s="72"/>
      <c r="G40" s="29" t="s">
        <v>13</v>
      </c>
      <c r="H40" s="36">
        <f>0.3*10*4.76+0.21*12*5.52+0.43*4*5.14+0.43*3*5.14+0.43*8*5.47</f>
        <v>62.4786</v>
      </c>
      <c r="I40" s="73"/>
      <c r="J40" s="74"/>
    </row>
    <row r="41" spans="1:10" ht="14.25" customHeight="1">
      <c r="A41" s="31">
        <v>9</v>
      </c>
      <c r="B41" s="70" t="s">
        <v>41</v>
      </c>
      <c r="C41" s="71"/>
      <c r="D41" s="71"/>
      <c r="E41" s="71"/>
      <c r="F41" s="72"/>
      <c r="G41" s="29" t="s">
        <v>13</v>
      </c>
      <c r="H41" s="39">
        <f>H33+H38</f>
        <v>1381.8972999999999</v>
      </c>
      <c r="I41" s="80"/>
      <c r="J41" s="81"/>
    </row>
    <row r="42" spans="1:10" ht="29.25" customHeight="1">
      <c r="A42" s="31">
        <v>10</v>
      </c>
      <c r="B42" s="70" t="s">
        <v>47</v>
      </c>
      <c r="C42" s="71"/>
      <c r="D42" s="71"/>
      <c r="E42" s="71"/>
      <c r="F42" s="72"/>
      <c r="G42" s="29" t="s">
        <v>13</v>
      </c>
      <c r="H42" s="33">
        <f>H33+H38</f>
        <v>1381.8972999999999</v>
      </c>
      <c r="I42" s="73"/>
      <c r="J42" s="74"/>
    </row>
    <row r="43" spans="1:10" ht="14.25">
      <c r="A43" s="31">
        <v>11</v>
      </c>
      <c r="B43" s="70" t="s">
        <v>29</v>
      </c>
      <c r="C43" s="76"/>
      <c r="D43" s="76"/>
      <c r="E43" s="76"/>
      <c r="F43" s="77"/>
      <c r="G43" s="29" t="s">
        <v>13</v>
      </c>
      <c r="H43" s="30">
        <f>H41</f>
        <v>1381.8972999999999</v>
      </c>
      <c r="I43" s="80"/>
      <c r="J43" s="81"/>
    </row>
    <row r="44" spans="1:10" ht="14.25">
      <c r="A44" s="31">
        <v>12</v>
      </c>
      <c r="B44" s="70" t="s">
        <v>28</v>
      </c>
      <c r="C44" s="76"/>
      <c r="D44" s="76"/>
      <c r="E44" s="76"/>
      <c r="F44" s="77"/>
      <c r="G44" s="29" t="s">
        <v>13</v>
      </c>
      <c r="H44" s="33">
        <f>6*4.76-2.57*2.58</f>
        <v>21.9294</v>
      </c>
      <c r="I44" s="80"/>
      <c r="J44" s="81"/>
    </row>
    <row r="45" spans="1:10" ht="12.75">
      <c r="A45" s="37"/>
      <c r="B45" s="119"/>
      <c r="C45" s="120"/>
      <c r="D45" s="120"/>
      <c r="E45" s="120"/>
      <c r="F45" s="121"/>
      <c r="G45" s="29"/>
      <c r="H45" s="33"/>
      <c r="I45" s="109"/>
      <c r="J45" s="110"/>
    </row>
    <row r="46" spans="1:10" ht="12.75">
      <c r="A46" s="28"/>
      <c r="B46" s="94" t="s">
        <v>24</v>
      </c>
      <c r="C46" s="95"/>
      <c r="D46" s="95"/>
      <c r="E46" s="95"/>
      <c r="F46" s="96"/>
      <c r="G46" s="29"/>
      <c r="H46" s="30"/>
      <c r="I46" s="90"/>
      <c r="J46" s="91"/>
    </row>
    <row r="47" spans="1:10" ht="19.5" customHeight="1">
      <c r="A47" s="28">
        <v>1</v>
      </c>
      <c r="B47" s="75" t="s">
        <v>25</v>
      </c>
      <c r="C47" s="97"/>
      <c r="D47" s="97"/>
      <c r="E47" s="97"/>
      <c r="F47" s="98"/>
      <c r="G47" s="29" t="s">
        <v>13</v>
      </c>
      <c r="H47" s="36">
        <f>(9.1*48.35+11.6*17.53+8.6*5.8+6*4.77+3*12.74+9.09*5.97+5.95*9.2+5.99*4.09+13.13*5.97+4.15*4.09+5.75*8.53+1.13*0.5)*1.6</f>
        <v>1661.6504000000002</v>
      </c>
      <c r="I47" s="73" t="s">
        <v>42</v>
      </c>
      <c r="J47" s="74"/>
    </row>
    <row r="48" spans="1:10" ht="19.5" customHeight="1">
      <c r="A48" s="28">
        <v>2</v>
      </c>
      <c r="B48" s="75" t="s">
        <v>60</v>
      </c>
      <c r="C48" s="97"/>
      <c r="D48" s="97"/>
      <c r="E48" s="97"/>
      <c r="F48" s="98"/>
      <c r="G48" s="29" t="s">
        <v>13</v>
      </c>
      <c r="H48" s="36">
        <f>17.53*2*0.8*2</f>
        <v>56.096000000000004</v>
      </c>
      <c r="I48" s="73"/>
      <c r="J48" s="74"/>
    </row>
    <row r="49" spans="1:10" ht="19.5" customHeight="1">
      <c r="A49" s="28">
        <v>3</v>
      </c>
      <c r="B49" s="75" t="s">
        <v>26</v>
      </c>
      <c r="C49" s="97"/>
      <c r="D49" s="97"/>
      <c r="E49" s="97"/>
      <c r="F49" s="98"/>
      <c r="G49" s="29" t="s">
        <v>13</v>
      </c>
      <c r="H49" s="36">
        <f>H47+H48</f>
        <v>1717.7464000000002</v>
      </c>
      <c r="I49" s="80"/>
      <c r="J49" s="81"/>
    </row>
    <row r="50" spans="1:10" ht="24.75" customHeight="1">
      <c r="A50" s="28">
        <v>4</v>
      </c>
      <c r="B50" s="75" t="s">
        <v>27</v>
      </c>
      <c r="C50" s="97"/>
      <c r="D50" s="97"/>
      <c r="E50" s="97"/>
      <c r="F50" s="98"/>
      <c r="G50" s="29" t="s">
        <v>13</v>
      </c>
      <c r="H50" s="36">
        <f>H49</f>
        <v>1717.7464000000002</v>
      </c>
      <c r="I50" s="90"/>
      <c r="J50" s="91"/>
    </row>
    <row r="51" spans="1:10" ht="16.5" customHeight="1">
      <c r="A51" s="28">
        <v>5</v>
      </c>
      <c r="B51" s="75" t="s">
        <v>34</v>
      </c>
      <c r="C51" s="92"/>
      <c r="D51" s="92"/>
      <c r="E51" s="92"/>
      <c r="F51" s="93"/>
      <c r="G51" s="38" t="s">
        <v>13</v>
      </c>
      <c r="H51" s="36">
        <f>(9.1*48.35+11.6*17.53+8.6*5.8+6*4.77+3*12.74+9.09*5.97+5.95*9.2+5.99*4.09+13.13*5.97+4.15*4.09+5.75*8.53+1.13*0.5)</f>
        <v>1038.5315</v>
      </c>
      <c r="I51" s="107"/>
      <c r="J51" s="108"/>
    </row>
    <row r="52" spans="1:10" ht="12.75">
      <c r="A52" s="28">
        <v>6</v>
      </c>
      <c r="B52" s="75" t="s">
        <v>79</v>
      </c>
      <c r="C52" s="92"/>
      <c r="D52" s="92"/>
      <c r="E52" s="92"/>
      <c r="F52" s="93"/>
      <c r="G52" s="58" t="s">
        <v>81</v>
      </c>
      <c r="H52" s="61">
        <f>4.15*3</f>
        <v>12.450000000000001</v>
      </c>
      <c r="I52" s="73" t="s">
        <v>82</v>
      </c>
      <c r="J52" s="74"/>
    </row>
    <row r="53" spans="1:10" ht="24.75" customHeight="1">
      <c r="A53" s="28">
        <v>7</v>
      </c>
      <c r="B53" s="75" t="s">
        <v>80</v>
      </c>
      <c r="C53" s="92"/>
      <c r="D53" s="92"/>
      <c r="E53" s="92"/>
      <c r="F53" s="93"/>
      <c r="G53" s="58" t="s">
        <v>81</v>
      </c>
      <c r="H53" s="61">
        <f>4.09-(0.065*4)</f>
        <v>3.83</v>
      </c>
      <c r="I53" s="73" t="s">
        <v>83</v>
      </c>
      <c r="J53" s="74"/>
    </row>
    <row r="54" spans="1:10" ht="12" customHeight="1">
      <c r="A54" s="28"/>
      <c r="B54" s="104"/>
      <c r="C54" s="105"/>
      <c r="D54" s="105"/>
      <c r="E54" s="105"/>
      <c r="F54" s="106"/>
      <c r="G54" s="29"/>
      <c r="H54" s="36"/>
      <c r="I54" s="107"/>
      <c r="J54" s="108"/>
    </row>
    <row r="55" spans="1:10" ht="12.75">
      <c r="A55" s="28"/>
      <c r="B55" s="94" t="s">
        <v>61</v>
      </c>
      <c r="C55" s="95"/>
      <c r="D55" s="95"/>
      <c r="E55" s="95"/>
      <c r="F55" s="96"/>
      <c r="G55" s="29"/>
      <c r="H55" s="30"/>
      <c r="I55" s="90"/>
      <c r="J55" s="91"/>
    </row>
    <row r="56" spans="1:10" ht="27.75" customHeight="1">
      <c r="A56" s="31">
        <v>1</v>
      </c>
      <c r="B56" s="70" t="s">
        <v>44</v>
      </c>
      <c r="C56" s="71"/>
      <c r="D56" s="71"/>
      <c r="E56" s="71"/>
      <c r="F56" s="72"/>
      <c r="G56" s="29" t="s">
        <v>13</v>
      </c>
      <c r="H56" s="36">
        <f>(1.08*1.8+0.38*1.8*2+0.38*1.08)*2+(0.7*1.8+0.67*1.8*2+0.67*0.7)*2</f>
        <v>15.726800000000003</v>
      </c>
      <c r="I56" s="75"/>
      <c r="J56" s="74"/>
    </row>
    <row r="57" spans="1:10" ht="24.75" customHeight="1">
      <c r="A57" s="28">
        <v>2</v>
      </c>
      <c r="B57" s="70" t="s">
        <v>45</v>
      </c>
      <c r="C57" s="76"/>
      <c r="D57" s="76"/>
      <c r="E57" s="76"/>
      <c r="F57" s="77"/>
      <c r="G57" s="29" t="s">
        <v>13</v>
      </c>
      <c r="H57" s="33">
        <f>(0.2*2+0.05*4)*(48*2+9*2)</f>
        <v>68.4</v>
      </c>
      <c r="I57" s="73" t="s">
        <v>48</v>
      </c>
      <c r="J57" s="74"/>
    </row>
    <row r="58" spans="1:10" ht="24.75" customHeight="1">
      <c r="A58" s="31">
        <v>3</v>
      </c>
      <c r="B58" s="70" t="s">
        <v>54</v>
      </c>
      <c r="C58" s="76"/>
      <c r="D58" s="76"/>
      <c r="E58" s="76"/>
      <c r="F58" s="77"/>
      <c r="G58" s="29" t="s">
        <v>13</v>
      </c>
      <c r="H58" s="33">
        <f>(0.18*2+0.05*4)*(12+6+8.6+5)</f>
        <v>17.696</v>
      </c>
      <c r="I58" s="73"/>
      <c r="J58" s="74"/>
    </row>
    <row r="59" spans="1:10" ht="24.75" customHeight="1">
      <c r="A59" s="28">
        <v>4</v>
      </c>
      <c r="B59" s="70" t="s">
        <v>55</v>
      </c>
      <c r="C59" s="76"/>
      <c r="D59" s="76"/>
      <c r="E59" s="76"/>
      <c r="F59" s="77"/>
      <c r="G59" s="29" t="s">
        <v>13</v>
      </c>
      <c r="H59" s="33">
        <f>0.11*(6+12)</f>
        <v>1.98</v>
      </c>
      <c r="I59" s="73"/>
      <c r="J59" s="74"/>
    </row>
    <row r="60" spans="1:10" ht="24.75" customHeight="1">
      <c r="A60" s="31">
        <v>5</v>
      </c>
      <c r="B60" s="70" t="s">
        <v>56</v>
      </c>
      <c r="C60" s="76"/>
      <c r="D60" s="76"/>
      <c r="E60" s="76"/>
      <c r="F60" s="77"/>
      <c r="G60" s="29" t="s">
        <v>13</v>
      </c>
      <c r="H60" s="33">
        <f>0.21*(6+12)</f>
        <v>3.78</v>
      </c>
      <c r="I60" s="73"/>
      <c r="J60" s="74"/>
    </row>
    <row r="61" spans="1:10" ht="24.75" customHeight="1">
      <c r="A61" s="28">
        <v>6</v>
      </c>
      <c r="B61" s="70" t="s">
        <v>57</v>
      </c>
      <c r="C61" s="76"/>
      <c r="D61" s="76"/>
      <c r="E61" s="76"/>
      <c r="F61" s="77"/>
      <c r="G61" s="29" t="s">
        <v>13</v>
      </c>
      <c r="H61" s="33">
        <f>0.46*2*(9+6)</f>
        <v>13.8</v>
      </c>
      <c r="I61" s="73"/>
      <c r="J61" s="74"/>
    </row>
    <row r="62" spans="1:10" ht="24.75" customHeight="1">
      <c r="A62" s="31">
        <v>7</v>
      </c>
      <c r="B62" s="70" t="s">
        <v>58</v>
      </c>
      <c r="C62" s="76"/>
      <c r="D62" s="76"/>
      <c r="E62" s="76"/>
      <c r="F62" s="77"/>
      <c r="G62" s="29" t="s">
        <v>13</v>
      </c>
      <c r="H62" s="33">
        <f>0.6*4*13</f>
        <v>31.2</v>
      </c>
      <c r="I62" s="73"/>
      <c r="J62" s="74"/>
    </row>
    <row r="63" spans="1:10" ht="24.75" customHeight="1">
      <c r="A63" s="28">
        <v>8</v>
      </c>
      <c r="B63" s="70" t="s">
        <v>59</v>
      </c>
      <c r="C63" s="76"/>
      <c r="D63" s="76"/>
      <c r="E63" s="76"/>
      <c r="F63" s="77"/>
      <c r="G63" s="29" t="s">
        <v>13</v>
      </c>
      <c r="H63" s="33">
        <f>(0.3+0.4)*2*1.8*3</f>
        <v>7.5600000000000005</v>
      </c>
      <c r="I63" s="73"/>
      <c r="J63" s="74"/>
    </row>
    <row r="64" spans="1:10" ht="27.75" customHeight="1">
      <c r="A64" s="31">
        <v>9</v>
      </c>
      <c r="B64" s="70" t="s">
        <v>33</v>
      </c>
      <c r="C64" s="76"/>
      <c r="D64" s="76"/>
      <c r="E64" s="76"/>
      <c r="F64" s="77"/>
      <c r="G64" s="29" t="s">
        <v>13</v>
      </c>
      <c r="H64" s="33">
        <f>3.1+3.6+5</f>
        <v>11.7</v>
      </c>
      <c r="I64" s="73"/>
      <c r="J64" s="74"/>
    </row>
    <row r="65" spans="1:10" ht="12.75">
      <c r="A65" s="28"/>
      <c r="B65" s="104"/>
      <c r="C65" s="105"/>
      <c r="D65" s="105"/>
      <c r="E65" s="105"/>
      <c r="F65" s="106"/>
      <c r="G65" s="29"/>
      <c r="H65" s="36"/>
      <c r="I65" s="107"/>
      <c r="J65" s="108"/>
    </row>
    <row r="66" spans="1:10" ht="12.75">
      <c r="A66" s="28"/>
      <c r="B66" s="94" t="s">
        <v>21</v>
      </c>
      <c r="C66" s="95"/>
      <c r="D66" s="95"/>
      <c r="E66" s="95"/>
      <c r="F66" s="96"/>
      <c r="G66" s="29"/>
      <c r="H66" s="30"/>
      <c r="I66" s="90"/>
      <c r="J66" s="91"/>
    </row>
    <row r="67" spans="1:10" ht="14.25">
      <c r="A67" s="31">
        <v>1</v>
      </c>
      <c r="B67" s="70" t="s">
        <v>50</v>
      </c>
      <c r="C67" s="71"/>
      <c r="D67" s="71"/>
      <c r="E67" s="71"/>
      <c r="F67" s="72"/>
      <c r="G67" s="29" t="s">
        <v>13</v>
      </c>
      <c r="H67" s="36">
        <f>1.47*2.24*2+1.3*2.1*4+1.44*2.81+1.2*2.12</f>
        <v>24.096</v>
      </c>
      <c r="I67" s="73"/>
      <c r="J67" s="74"/>
    </row>
    <row r="68" spans="1:10" ht="14.25">
      <c r="A68" s="28">
        <v>2</v>
      </c>
      <c r="B68" s="70" t="s">
        <v>111</v>
      </c>
      <c r="C68" s="71"/>
      <c r="D68" s="71"/>
      <c r="E68" s="71"/>
      <c r="F68" s="72"/>
      <c r="G68" s="29" t="s">
        <v>13</v>
      </c>
      <c r="H68" s="122">
        <f>1.42*2.47</f>
        <v>3.5074</v>
      </c>
      <c r="I68" s="68"/>
      <c r="J68" s="69"/>
    </row>
    <row r="69" spans="1:10" ht="16.5" customHeight="1">
      <c r="A69" s="31">
        <v>3</v>
      </c>
      <c r="B69" s="70" t="s">
        <v>49</v>
      </c>
      <c r="C69" s="71"/>
      <c r="D69" s="71"/>
      <c r="E69" s="71"/>
      <c r="F69" s="72"/>
      <c r="G69" s="29" t="s">
        <v>13</v>
      </c>
      <c r="H69" s="36">
        <f>1.47*2.24*2+1.3*2.1*4+1.44*2.81</f>
        <v>21.552</v>
      </c>
      <c r="I69" s="73"/>
      <c r="J69" s="74"/>
    </row>
    <row r="70" spans="1:10" ht="14.25">
      <c r="A70" s="31">
        <v>4</v>
      </c>
      <c r="B70" s="70" t="s">
        <v>112</v>
      </c>
      <c r="C70" s="71"/>
      <c r="D70" s="71"/>
      <c r="E70" s="71"/>
      <c r="F70" s="72"/>
      <c r="G70" s="29" t="s">
        <v>13</v>
      </c>
      <c r="H70" s="36">
        <f>1.2*2.12+1.42*2.47</f>
        <v>6.0514</v>
      </c>
      <c r="I70" s="75"/>
      <c r="J70" s="98"/>
    </row>
    <row r="71" spans="1:10" ht="24.75" customHeight="1">
      <c r="A71" s="31">
        <v>5</v>
      </c>
      <c r="B71" s="70" t="s">
        <v>43</v>
      </c>
      <c r="C71" s="71"/>
      <c r="D71" s="71"/>
      <c r="E71" s="71"/>
      <c r="F71" s="72"/>
      <c r="G71" s="29" t="s">
        <v>13</v>
      </c>
      <c r="H71" s="36">
        <f>(2.66*2.6)*2</f>
        <v>13.832</v>
      </c>
      <c r="I71" s="75"/>
      <c r="J71" s="74"/>
    </row>
    <row r="72" spans="1:10" ht="24.75" customHeight="1">
      <c r="A72" s="66">
        <v>6</v>
      </c>
      <c r="B72" s="70" t="s">
        <v>89</v>
      </c>
      <c r="C72" s="71"/>
      <c r="D72" s="71"/>
      <c r="E72" s="71"/>
      <c r="F72" s="72"/>
      <c r="G72" s="29" t="s">
        <v>13</v>
      </c>
      <c r="H72" s="36">
        <f>1.97*2.23</f>
        <v>4.3931</v>
      </c>
      <c r="I72" s="75"/>
      <c r="J72" s="74"/>
    </row>
    <row r="73" spans="1:10" ht="39.75" customHeight="1">
      <c r="A73" s="67"/>
      <c r="B73" s="70" t="s">
        <v>91</v>
      </c>
      <c r="C73" s="71"/>
      <c r="D73" s="71"/>
      <c r="E73" s="71"/>
      <c r="F73" s="72"/>
      <c r="G73" s="29" t="s">
        <v>62</v>
      </c>
      <c r="H73" s="33">
        <v>1</v>
      </c>
      <c r="I73" s="73"/>
      <c r="J73" s="74"/>
    </row>
    <row r="74" spans="1:10" ht="24.75" customHeight="1">
      <c r="A74" s="66">
        <v>7</v>
      </c>
      <c r="B74" s="70" t="s">
        <v>90</v>
      </c>
      <c r="C74" s="71"/>
      <c r="D74" s="71"/>
      <c r="E74" s="71"/>
      <c r="F74" s="72"/>
      <c r="G74" s="29" t="s">
        <v>13</v>
      </c>
      <c r="H74" s="36">
        <f>3.33*4.72</f>
        <v>15.7176</v>
      </c>
      <c r="I74" s="75"/>
      <c r="J74" s="74"/>
    </row>
    <row r="75" spans="1:10" ht="39.75" customHeight="1">
      <c r="A75" s="67"/>
      <c r="B75" s="70" t="s">
        <v>92</v>
      </c>
      <c r="C75" s="71"/>
      <c r="D75" s="71"/>
      <c r="E75" s="71"/>
      <c r="F75" s="72"/>
      <c r="G75" s="29" t="s">
        <v>62</v>
      </c>
      <c r="H75" s="33">
        <v>1</v>
      </c>
      <c r="I75" s="73"/>
      <c r="J75" s="74"/>
    </row>
    <row r="76" spans="1:10" ht="24.75" customHeight="1">
      <c r="A76" s="66">
        <v>8</v>
      </c>
      <c r="B76" s="70" t="s">
        <v>93</v>
      </c>
      <c r="C76" s="71"/>
      <c r="D76" s="71"/>
      <c r="E76" s="71"/>
      <c r="F76" s="72"/>
      <c r="G76" s="29" t="s">
        <v>13</v>
      </c>
      <c r="H76" s="36">
        <f>2.57*2.58</f>
        <v>6.630599999999999</v>
      </c>
      <c r="I76" s="75"/>
      <c r="J76" s="74"/>
    </row>
    <row r="77" spans="1:10" ht="39.75" customHeight="1">
      <c r="A77" s="67"/>
      <c r="B77" s="70" t="s">
        <v>94</v>
      </c>
      <c r="C77" s="71"/>
      <c r="D77" s="71"/>
      <c r="E77" s="71"/>
      <c r="F77" s="72"/>
      <c r="G77" s="29" t="s">
        <v>62</v>
      </c>
      <c r="H77" s="33">
        <v>1</v>
      </c>
      <c r="I77" s="73"/>
      <c r="J77" s="74"/>
    </row>
    <row r="78" spans="1:10" ht="24.75" customHeight="1">
      <c r="A78" s="66">
        <v>9</v>
      </c>
      <c r="B78" s="70" t="s">
        <v>95</v>
      </c>
      <c r="C78" s="71"/>
      <c r="D78" s="71"/>
      <c r="E78" s="71"/>
      <c r="F78" s="72"/>
      <c r="G78" s="29" t="s">
        <v>13</v>
      </c>
      <c r="H78" s="36">
        <f>2.43*3</f>
        <v>7.290000000000001</v>
      </c>
      <c r="I78" s="75"/>
      <c r="J78" s="74"/>
    </row>
    <row r="79" spans="1:10" ht="39.75" customHeight="1">
      <c r="A79" s="67"/>
      <c r="B79" s="70" t="s">
        <v>96</v>
      </c>
      <c r="C79" s="71"/>
      <c r="D79" s="71"/>
      <c r="E79" s="71"/>
      <c r="F79" s="72"/>
      <c r="G79" s="29" t="s">
        <v>62</v>
      </c>
      <c r="H79" s="33">
        <v>1</v>
      </c>
      <c r="I79" s="73"/>
      <c r="J79" s="74"/>
    </row>
    <row r="80" spans="1:10" ht="24.75" customHeight="1">
      <c r="A80" s="66">
        <v>10</v>
      </c>
      <c r="B80" s="70" t="s">
        <v>97</v>
      </c>
      <c r="C80" s="71"/>
      <c r="D80" s="71"/>
      <c r="E80" s="71"/>
      <c r="F80" s="72"/>
      <c r="G80" s="29" t="s">
        <v>13</v>
      </c>
      <c r="H80" s="36">
        <f>1.7*2.23</f>
        <v>3.791</v>
      </c>
      <c r="I80" s="75"/>
      <c r="J80" s="74"/>
    </row>
    <row r="81" spans="1:10" ht="39.75" customHeight="1">
      <c r="A81" s="67"/>
      <c r="B81" s="70" t="s">
        <v>98</v>
      </c>
      <c r="C81" s="71"/>
      <c r="D81" s="71"/>
      <c r="E81" s="71"/>
      <c r="F81" s="72"/>
      <c r="G81" s="29" t="s">
        <v>62</v>
      </c>
      <c r="H81" s="33">
        <v>1</v>
      </c>
      <c r="I81" s="73"/>
      <c r="J81" s="74"/>
    </row>
    <row r="82" spans="1:10" ht="24.75" customHeight="1">
      <c r="A82" s="66">
        <v>11</v>
      </c>
      <c r="B82" s="70" t="s">
        <v>99</v>
      </c>
      <c r="C82" s="71"/>
      <c r="D82" s="71"/>
      <c r="E82" s="71"/>
      <c r="F82" s="72"/>
      <c r="G82" s="29" t="s">
        <v>13</v>
      </c>
      <c r="H82" s="36">
        <f>3*3.1</f>
        <v>9.3</v>
      </c>
      <c r="I82" s="75"/>
      <c r="J82" s="74"/>
    </row>
    <row r="83" spans="1:10" ht="39.75" customHeight="1">
      <c r="A83" s="67"/>
      <c r="B83" s="70" t="s">
        <v>100</v>
      </c>
      <c r="C83" s="71"/>
      <c r="D83" s="71"/>
      <c r="E83" s="71"/>
      <c r="F83" s="72"/>
      <c r="G83" s="29" t="s">
        <v>62</v>
      </c>
      <c r="H83" s="33">
        <v>1</v>
      </c>
      <c r="I83" s="73"/>
      <c r="J83" s="74"/>
    </row>
    <row r="84" spans="1:10" ht="24.75" customHeight="1">
      <c r="A84" s="66">
        <v>12</v>
      </c>
      <c r="B84" s="70" t="s">
        <v>101</v>
      </c>
      <c r="C84" s="71"/>
      <c r="D84" s="71"/>
      <c r="E84" s="71"/>
      <c r="F84" s="72"/>
      <c r="G84" s="29" t="s">
        <v>13</v>
      </c>
      <c r="H84" s="36">
        <f>1.36*2*2</f>
        <v>5.44</v>
      </c>
      <c r="I84" s="75"/>
      <c r="J84" s="74"/>
    </row>
    <row r="85" spans="1:10" ht="39.75" customHeight="1">
      <c r="A85" s="67"/>
      <c r="B85" s="70" t="s">
        <v>102</v>
      </c>
      <c r="C85" s="71"/>
      <c r="D85" s="71"/>
      <c r="E85" s="71"/>
      <c r="F85" s="72"/>
      <c r="G85" s="29" t="s">
        <v>62</v>
      </c>
      <c r="H85" s="33">
        <v>2</v>
      </c>
      <c r="I85" s="73"/>
      <c r="J85" s="74"/>
    </row>
    <row r="86" spans="1:10" ht="24.75" customHeight="1">
      <c r="A86" s="66">
        <v>13</v>
      </c>
      <c r="B86" s="70" t="s">
        <v>103</v>
      </c>
      <c r="C86" s="71"/>
      <c r="D86" s="71"/>
      <c r="E86" s="71"/>
      <c r="F86" s="72"/>
      <c r="G86" s="29" t="s">
        <v>13</v>
      </c>
      <c r="H86" s="36">
        <f>1.36*3</f>
        <v>4.08</v>
      </c>
      <c r="I86" s="75"/>
      <c r="J86" s="74"/>
    </row>
    <row r="87" spans="1:10" ht="39.75" customHeight="1">
      <c r="A87" s="67"/>
      <c r="B87" s="70" t="s">
        <v>104</v>
      </c>
      <c r="C87" s="71"/>
      <c r="D87" s="71"/>
      <c r="E87" s="71"/>
      <c r="F87" s="72"/>
      <c r="G87" s="29" t="s">
        <v>62</v>
      </c>
      <c r="H87" s="33">
        <v>1</v>
      </c>
      <c r="I87" s="73"/>
      <c r="J87" s="74"/>
    </row>
    <row r="88" spans="1:10" ht="24.75" customHeight="1">
      <c r="A88" s="66">
        <v>14</v>
      </c>
      <c r="B88" s="70" t="s">
        <v>105</v>
      </c>
      <c r="C88" s="71"/>
      <c r="D88" s="71"/>
      <c r="E88" s="71"/>
      <c r="F88" s="72"/>
      <c r="G88" s="29" t="s">
        <v>13</v>
      </c>
      <c r="H88" s="36">
        <f>0.9*2.1</f>
        <v>1.8900000000000001</v>
      </c>
      <c r="I88" s="75"/>
      <c r="J88" s="74"/>
    </row>
    <row r="89" spans="1:10" ht="29.25" customHeight="1">
      <c r="A89" s="67"/>
      <c r="B89" s="70" t="s">
        <v>106</v>
      </c>
      <c r="C89" s="71"/>
      <c r="D89" s="71"/>
      <c r="E89" s="71"/>
      <c r="F89" s="72"/>
      <c r="G89" s="29" t="s">
        <v>62</v>
      </c>
      <c r="H89" s="33">
        <v>1</v>
      </c>
      <c r="I89" s="73"/>
      <c r="J89" s="74"/>
    </row>
    <row r="90" spans="1:10" ht="14.25">
      <c r="A90" s="66">
        <v>15</v>
      </c>
      <c r="B90" s="70" t="s">
        <v>88</v>
      </c>
      <c r="C90" s="71"/>
      <c r="D90" s="71"/>
      <c r="E90" s="71"/>
      <c r="F90" s="72"/>
      <c r="G90" s="29" t="s">
        <v>13</v>
      </c>
      <c r="H90" s="33">
        <f>1.33*2.3</f>
        <v>3.0589999999999997</v>
      </c>
      <c r="I90" s="75"/>
      <c r="J90" s="74"/>
    </row>
    <row r="91" spans="1:10" ht="29.25" customHeight="1">
      <c r="A91" s="67"/>
      <c r="B91" s="70" t="s">
        <v>86</v>
      </c>
      <c r="C91" s="71"/>
      <c r="D91" s="71"/>
      <c r="E91" s="71"/>
      <c r="F91" s="72"/>
      <c r="G91" s="29" t="s">
        <v>62</v>
      </c>
      <c r="H91" s="33">
        <v>1</v>
      </c>
      <c r="I91" s="73"/>
      <c r="J91" s="74"/>
    </row>
    <row r="92" spans="1:10" ht="24.75" customHeight="1">
      <c r="A92" s="66">
        <v>16</v>
      </c>
      <c r="B92" s="70" t="s">
        <v>107</v>
      </c>
      <c r="C92" s="71"/>
      <c r="D92" s="71"/>
      <c r="E92" s="71"/>
      <c r="F92" s="72"/>
      <c r="G92" s="29" t="s">
        <v>13</v>
      </c>
      <c r="H92" s="36">
        <f>3*3.1</f>
        <v>9.3</v>
      </c>
      <c r="I92" s="75"/>
      <c r="J92" s="74"/>
    </row>
    <row r="93" spans="1:10" ht="50.25" customHeight="1">
      <c r="A93" s="67"/>
      <c r="B93" s="70" t="s">
        <v>108</v>
      </c>
      <c r="C93" s="71"/>
      <c r="D93" s="71"/>
      <c r="E93" s="71"/>
      <c r="F93" s="72"/>
      <c r="G93" s="29" t="s">
        <v>62</v>
      </c>
      <c r="H93" s="33">
        <v>1</v>
      </c>
      <c r="I93" s="73"/>
      <c r="J93" s="74"/>
    </row>
    <row r="94" spans="1:10" ht="12.75">
      <c r="A94" s="31">
        <v>17</v>
      </c>
      <c r="B94" s="70" t="s">
        <v>85</v>
      </c>
      <c r="C94" s="76"/>
      <c r="D94" s="76"/>
      <c r="E94" s="76"/>
      <c r="F94" s="77"/>
      <c r="G94" s="29" t="s">
        <v>16</v>
      </c>
      <c r="H94" s="36">
        <f>3*4+2.6*2</f>
        <v>17.2</v>
      </c>
      <c r="I94" s="78"/>
      <c r="J94" s="79"/>
    </row>
    <row r="95" spans="1:10" ht="28.5" customHeight="1">
      <c r="A95" s="31">
        <v>18</v>
      </c>
      <c r="B95" s="70" t="s">
        <v>109</v>
      </c>
      <c r="C95" s="71"/>
      <c r="D95" s="71"/>
      <c r="E95" s="71"/>
      <c r="F95" s="72"/>
      <c r="G95" s="58" t="s">
        <v>13</v>
      </c>
      <c r="H95" s="36">
        <f>2.6*3</f>
        <v>7.800000000000001</v>
      </c>
      <c r="I95" s="78" t="s">
        <v>76</v>
      </c>
      <c r="J95" s="79"/>
    </row>
    <row r="96" spans="1:10" ht="19.5" customHeight="1">
      <c r="A96" s="31">
        <v>19</v>
      </c>
      <c r="B96" s="70" t="s">
        <v>84</v>
      </c>
      <c r="C96" s="71"/>
      <c r="D96" s="71"/>
      <c r="E96" s="71"/>
      <c r="F96" s="72"/>
      <c r="G96" s="58" t="s">
        <v>13</v>
      </c>
      <c r="H96" s="59">
        <f>2.64*2.58</f>
        <v>6.8112</v>
      </c>
      <c r="I96" s="80"/>
      <c r="J96" s="81"/>
    </row>
    <row r="97" spans="1:10" ht="28.5" customHeight="1">
      <c r="A97" s="31">
        <v>20</v>
      </c>
      <c r="B97" s="70" t="s">
        <v>73</v>
      </c>
      <c r="C97" s="76"/>
      <c r="D97" s="76"/>
      <c r="E97" s="76"/>
      <c r="F97" s="77"/>
      <c r="G97" s="58" t="s">
        <v>74</v>
      </c>
      <c r="H97" s="60">
        <f>(((3*2+2.95*2)*4.81)+(3*16.98)+(0.005*0.05*0.15*7850*10))/1000</f>
        <v>0.11112274999999999</v>
      </c>
      <c r="I97" s="78" t="s">
        <v>75</v>
      </c>
      <c r="J97" s="79"/>
    </row>
    <row r="98" spans="1:10" ht="16.5" customHeight="1">
      <c r="A98" s="66">
        <v>21</v>
      </c>
      <c r="B98" s="70" t="s">
        <v>110</v>
      </c>
      <c r="C98" s="71"/>
      <c r="D98" s="71"/>
      <c r="E98" s="71"/>
      <c r="F98" s="72"/>
      <c r="G98" s="58" t="s">
        <v>13</v>
      </c>
      <c r="H98" s="59">
        <f>2.64*2.58</f>
        <v>6.8112</v>
      </c>
      <c r="I98" s="73"/>
      <c r="J98" s="74"/>
    </row>
    <row r="99" spans="1:10" ht="39" customHeight="1">
      <c r="A99" s="67"/>
      <c r="B99" s="70" t="s">
        <v>87</v>
      </c>
      <c r="C99" s="71"/>
      <c r="D99" s="71"/>
      <c r="E99" s="71"/>
      <c r="F99" s="72"/>
      <c r="G99" s="29" t="s">
        <v>62</v>
      </c>
      <c r="H99" s="33">
        <v>1</v>
      </c>
      <c r="I99" s="73"/>
      <c r="J99" s="74"/>
    </row>
    <row r="100" spans="1:10" ht="16.5" customHeight="1">
      <c r="A100" s="34"/>
      <c r="B100" s="62"/>
      <c r="C100" s="63"/>
      <c r="D100" s="63"/>
      <c r="E100" s="63"/>
      <c r="F100" s="63"/>
      <c r="G100" s="25"/>
      <c r="H100" s="64"/>
      <c r="I100" s="65"/>
      <c r="J100" s="65"/>
    </row>
    <row r="101" spans="1:10" ht="12.75">
      <c r="A101" s="18"/>
      <c r="B101" s="19" t="s">
        <v>10</v>
      </c>
      <c r="C101" s="20"/>
      <c r="D101" s="20"/>
      <c r="E101" s="20"/>
      <c r="F101" s="20"/>
      <c r="G101" s="21"/>
      <c r="H101" s="18"/>
      <c r="I101" s="11"/>
      <c r="J101" s="11"/>
    </row>
    <row r="102" spans="1:10" ht="12.75">
      <c r="A102" s="18"/>
      <c r="B102" s="19"/>
      <c r="C102" s="20"/>
      <c r="D102" s="20"/>
      <c r="E102" s="20"/>
      <c r="F102" s="20"/>
      <c r="G102" s="21"/>
      <c r="H102" s="18"/>
      <c r="I102" s="11"/>
      <c r="J102" s="11"/>
    </row>
    <row r="103" spans="1:10" ht="12.75">
      <c r="A103" s="18"/>
      <c r="B103" s="20" t="s">
        <v>23</v>
      </c>
      <c r="C103" s="22"/>
      <c r="D103" s="23"/>
      <c r="E103" s="11"/>
      <c r="F103" s="11"/>
      <c r="G103" s="24"/>
      <c r="H103" s="24"/>
      <c r="J103" s="11" t="s">
        <v>8</v>
      </c>
    </row>
    <row r="104" spans="1:10" ht="12.75">
      <c r="A104" s="18"/>
      <c r="B104" s="20"/>
      <c r="C104" s="22"/>
      <c r="D104" s="23"/>
      <c r="E104" s="11"/>
      <c r="F104" s="11"/>
      <c r="G104" s="24"/>
      <c r="H104" s="24"/>
      <c r="J104" s="11"/>
    </row>
    <row r="105" spans="1:10" ht="12.75">
      <c r="A105" s="18"/>
      <c r="B105" s="12" t="s">
        <v>30</v>
      </c>
      <c r="C105" s="12"/>
      <c r="D105" s="15"/>
      <c r="E105" s="15"/>
      <c r="F105" s="4"/>
      <c r="G105" s="13"/>
      <c r="H105" s="17"/>
      <c r="J105" s="15" t="s">
        <v>9</v>
      </c>
    </row>
    <row r="106" spans="1:10" ht="12.75">
      <c r="A106" s="27"/>
      <c r="B106" s="12"/>
      <c r="C106" s="12"/>
      <c r="D106" s="12"/>
      <c r="E106" s="4"/>
      <c r="F106" s="4"/>
      <c r="G106" s="13"/>
      <c r="H106" s="26"/>
      <c r="J106" s="4"/>
    </row>
    <row r="107" spans="1:10" ht="12.75">
      <c r="A107" s="18"/>
      <c r="B107" s="12" t="s">
        <v>31</v>
      </c>
      <c r="C107" s="12"/>
      <c r="D107" s="15"/>
      <c r="E107" s="15"/>
      <c r="F107" s="4"/>
      <c r="G107" s="13"/>
      <c r="H107" s="17"/>
      <c r="J107" s="15" t="s">
        <v>32</v>
      </c>
    </row>
    <row r="108" spans="1:10" ht="12.75">
      <c r="A108" s="12"/>
      <c r="J108" s="4"/>
    </row>
    <row r="109" spans="1:10" ht="12.75">
      <c r="A109" s="12"/>
      <c r="J109" s="4"/>
    </row>
    <row r="110" spans="1:10" ht="12.75">
      <c r="A110" s="12"/>
      <c r="B110" s="12"/>
      <c r="C110" s="12"/>
      <c r="D110" s="12"/>
      <c r="E110" s="12"/>
      <c r="F110" s="12"/>
      <c r="G110" s="12"/>
      <c r="H110" s="10"/>
      <c r="I110" s="10"/>
      <c r="J110" s="4"/>
    </row>
    <row r="111" spans="1:10" ht="12.75">
      <c r="A111" s="12"/>
      <c r="B111" s="12"/>
      <c r="C111" s="12"/>
      <c r="D111" s="12"/>
      <c r="E111" s="12"/>
      <c r="F111" s="12"/>
      <c r="G111" s="12"/>
      <c r="H111" s="10"/>
      <c r="I111" s="10"/>
      <c r="J111" s="4"/>
    </row>
    <row r="112" spans="1:10" ht="12.75">
      <c r="A112" s="3"/>
      <c r="B112" s="4"/>
      <c r="C112" s="4"/>
      <c r="D112" s="4"/>
      <c r="E112" s="4"/>
      <c r="F112" s="4"/>
      <c r="G112" s="5"/>
      <c r="H112" s="3"/>
      <c r="I112" s="4"/>
      <c r="J112" s="4"/>
    </row>
    <row r="113" spans="1:10" ht="12.75">
      <c r="A113" s="3"/>
      <c r="B113" s="4"/>
      <c r="C113" s="4"/>
      <c r="D113" s="4"/>
      <c r="E113" s="4"/>
      <c r="F113" s="4"/>
      <c r="G113" s="5"/>
      <c r="H113" s="6"/>
      <c r="I113" s="9"/>
      <c r="J113" s="4"/>
    </row>
    <row r="114" spans="1:10" ht="12.75">
      <c r="A114" s="3"/>
      <c r="B114" s="4"/>
      <c r="C114" s="4"/>
      <c r="D114" s="4"/>
      <c r="E114" s="4"/>
      <c r="F114" s="4"/>
      <c r="G114" s="5"/>
      <c r="H114" s="3"/>
      <c r="I114" s="4"/>
      <c r="J114" s="4"/>
    </row>
    <row r="115" spans="1:10" ht="12.75">
      <c r="A115" s="3"/>
      <c r="B115" s="4"/>
      <c r="C115" s="4"/>
      <c r="D115" s="4"/>
      <c r="E115" s="4"/>
      <c r="F115" s="4"/>
      <c r="G115" s="5"/>
      <c r="I115" s="4"/>
      <c r="J115" s="4"/>
    </row>
    <row r="116" spans="2:9" ht="12.75">
      <c r="B116" s="4"/>
      <c r="C116" s="4"/>
      <c r="E116" s="4"/>
      <c r="F116" s="4"/>
      <c r="G116"/>
      <c r="H116" s="4"/>
      <c r="I116" s="4"/>
    </row>
    <row r="117" spans="1:8" ht="12.75">
      <c r="A117"/>
      <c r="G117" s="1"/>
      <c r="H117"/>
    </row>
  </sheetData>
  <sheetProtection/>
  <mergeCells count="177">
    <mergeCell ref="I65:J65"/>
    <mergeCell ref="B50:F50"/>
    <mergeCell ref="I50:J50"/>
    <mergeCell ref="I44:J44"/>
    <mergeCell ref="B39:F39"/>
    <mergeCell ref="B45:F45"/>
    <mergeCell ref="B34:F34"/>
    <mergeCell ref="I34:J34"/>
    <mergeCell ref="B36:F36"/>
    <mergeCell ref="I36:J36"/>
    <mergeCell ref="I41:J41"/>
    <mergeCell ref="B49:F49"/>
    <mergeCell ref="I49:J49"/>
    <mergeCell ref="I52:J52"/>
    <mergeCell ref="B53:F53"/>
    <mergeCell ref="B18:F19"/>
    <mergeCell ref="B20:F20"/>
    <mergeCell ref="I20:J20"/>
    <mergeCell ref="B51:F51"/>
    <mergeCell ref="I51:J51"/>
    <mergeCell ref="B44:F44"/>
    <mergeCell ref="I55:J55"/>
    <mergeCell ref="B57:F57"/>
    <mergeCell ref="I57:J57"/>
    <mergeCell ref="B56:F56"/>
    <mergeCell ref="I45:J45"/>
    <mergeCell ref="B46:F46"/>
    <mergeCell ref="I56:J56"/>
    <mergeCell ref="I47:J47"/>
    <mergeCell ref="B48:F48"/>
    <mergeCell ref="I48:J48"/>
    <mergeCell ref="I91:J91"/>
    <mergeCell ref="B21:F21"/>
    <mergeCell ref="I21:J21"/>
    <mergeCell ref="B22:F22"/>
    <mergeCell ref="I22:J22"/>
    <mergeCell ref="B31:F31"/>
    <mergeCell ref="B66:F66"/>
    <mergeCell ref="I66:J66"/>
    <mergeCell ref="B65:F65"/>
    <mergeCell ref="B91:F91"/>
    <mergeCell ref="I42:J42"/>
    <mergeCell ref="B47:F47"/>
    <mergeCell ref="B58:F58"/>
    <mergeCell ref="I58:J58"/>
    <mergeCell ref="B67:F67"/>
    <mergeCell ref="I67:J67"/>
    <mergeCell ref="I46:J46"/>
    <mergeCell ref="B54:F54"/>
    <mergeCell ref="I54:J54"/>
    <mergeCell ref="B55:F55"/>
    <mergeCell ref="I33:J33"/>
    <mergeCell ref="B32:F32"/>
    <mergeCell ref="B40:F40"/>
    <mergeCell ref="I40:J40"/>
    <mergeCell ref="I39:J39"/>
    <mergeCell ref="B95:F95"/>
    <mergeCell ref="I95:J95"/>
    <mergeCell ref="B90:F90"/>
    <mergeCell ref="B69:F69"/>
    <mergeCell ref="I69:J69"/>
    <mergeCell ref="I64:J64"/>
    <mergeCell ref="B64:F64"/>
    <mergeCell ref="I90:J90"/>
    <mergeCell ref="I37:J37"/>
    <mergeCell ref="B37:F37"/>
    <mergeCell ref="I32:J32"/>
    <mergeCell ref="B33:F33"/>
    <mergeCell ref="B43:F43"/>
    <mergeCell ref="B52:F52"/>
    <mergeCell ref="I43:J43"/>
    <mergeCell ref="A13:J13"/>
    <mergeCell ref="A15:J15"/>
    <mergeCell ref="B38:F38"/>
    <mergeCell ref="I38:J38"/>
    <mergeCell ref="B35:F35"/>
    <mergeCell ref="I35:J35"/>
    <mergeCell ref="I18:J19"/>
    <mergeCell ref="A18:A19"/>
    <mergeCell ref="I31:J31"/>
    <mergeCell ref="B62:F62"/>
    <mergeCell ref="I62:J62"/>
    <mergeCell ref="B63:F63"/>
    <mergeCell ref="I63:J63"/>
    <mergeCell ref="B59:F59"/>
    <mergeCell ref="I59:J59"/>
    <mergeCell ref="B60:F60"/>
    <mergeCell ref="I60:J60"/>
    <mergeCell ref="B61:F61"/>
    <mergeCell ref="I61:J61"/>
    <mergeCell ref="B23:F23"/>
    <mergeCell ref="I23:J23"/>
    <mergeCell ref="B28:F28"/>
    <mergeCell ref="I28:J28"/>
    <mergeCell ref="B29:F29"/>
    <mergeCell ref="I29:J29"/>
    <mergeCell ref="B24:F24"/>
    <mergeCell ref="I24:J24"/>
    <mergeCell ref="B25:F25"/>
    <mergeCell ref="I25:J25"/>
    <mergeCell ref="B26:F26"/>
    <mergeCell ref="I26:J26"/>
    <mergeCell ref="B30:F30"/>
    <mergeCell ref="I30:J30"/>
    <mergeCell ref="B94:F94"/>
    <mergeCell ref="I94:J94"/>
    <mergeCell ref="B76:F76"/>
    <mergeCell ref="B27:F27"/>
    <mergeCell ref="I27:J27"/>
    <mergeCell ref="I98:J98"/>
    <mergeCell ref="B96:F96"/>
    <mergeCell ref="I96:J96"/>
    <mergeCell ref="B97:F97"/>
    <mergeCell ref="I97:J97"/>
    <mergeCell ref="B98:F98"/>
    <mergeCell ref="I53:J53"/>
    <mergeCell ref="B41:F41"/>
    <mergeCell ref="B42:F42"/>
    <mergeCell ref="B70:F70"/>
    <mergeCell ref="I70:J70"/>
    <mergeCell ref="B99:F99"/>
    <mergeCell ref="I99:J99"/>
    <mergeCell ref="B72:F72"/>
    <mergeCell ref="I72:J72"/>
    <mergeCell ref="B73:F73"/>
    <mergeCell ref="I73:J73"/>
    <mergeCell ref="B74:F74"/>
    <mergeCell ref="I74:J74"/>
    <mergeCell ref="B75:F75"/>
    <mergeCell ref="I75:J75"/>
    <mergeCell ref="I76:J76"/>
    <mergeCell ref="B77:F77"/>
    <mergeCell ref="I77:J77"/>
    <mergeCell ref="B71:F71"/>
    <mergeCell ref="I71:J71"/>
    <mergeCell ref="B78:F78"/>
    <mergeCell ref="I78:J78"/>
    <mergeCell ref="B79:F79"/>
    <mergeCell ref="I79:J79"/>
    <mergeCell ref="B80:F80"/>
    <mergeCell ref="I80:J80"/>
    <mergeCell ref="B81:F81"/>
    <mergeCell ref="I81:J81"/>
    <mergeCell ref="B87:F87"/>
    <mergeCell ref="I87:J87"/>
    <mergeCell ref="B82:F82"/>
    <mergeCell ref="I82:J82"/>
    <mergeCell ref="B83:F83"/>
    <mergeCell ref="I83:J83"/>
    <mergeCell ref="B84:F84"/>
    <mergeCell ref="I84:J84"/>
    <mergeCell ref="A84:A85"/>
    <mergeCell ref="A86:A87"/>
    <mergeCell ref="B88:F88"/>
    <mergeCell ref="I88:J88"/>
    <mergeCell ref="B89:F89"/>
    <mergeCell ref="I89:J89"/>
    <mergeCell ref="B85:F85"/>
    <mergeCell ref="I85:J85"/>
    <mergeCell ref="B86:F86"/>
    <mergeCell ref="I86:J86"/>
    <mergeCell ref="A72:A73"/>
    <mergeCell ref="A74:A75"/>
    <mergeCell ref="A76:A77"/>
    <mergeCell ref="A78:A79"/>
    <mergeCell ref="A80:A81"/>
    <mergeCell ref="A82:A83"/>
    <mergeCell ref="A88:A89"/>
    <mergeCell ref="A90:A91"/>
    <mergeCell ref="A92:A93"/>
    <mergeCell ref="A98:A99"/>
    <mergeCell ref="I68:J68"/>
    <mergeCell ref="B68:F68"/>
    <mergeCell ref="B93:F93"/>
    <mergeCell ref="I93:J93"/>
    <mergeCell ref="B92:F92"/>
    <mergeCell ref="I92:J92"/>
  </mergeCells>
  <hyperlinks>
    <hyperlink ref="J16" r:id="rId1" display="Фото"/>
    <hyperlink ref="J11" r:id="rId2" display="Фото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4" r:id="rId3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2024-06-14T11:01:43Z</cp:lastPrinted>
  <dcterms:created xsi:type="dcterms:W3CDTF">1996-10-08T23:32:33Z</dcterms:created>
  <dcterms:modified xsi:type="dcterms:W3CDTF">2024-06-14T11:01:45Z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